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670" windowHeight="8340" activeTab="0"/>
  </bookViews>
  <sheets>
    <sheet name="soilcores_0-30-sum_wo outliers" sheetId="1" r:id="rId1"/>
  </sheets>
  <definedNames/>
  <calcPr fullCalcOnLoad="1"/>
</workbook>
</file>

<file path=xl/sharedStrings.xml><?xml version="1.0" encoding="utf-8"?>
<sst xmlns="http://schemas.openxmlformats.org/spreadsheetml/2006/main" count="90" uniqueCount="67">
  <si>
    <t>ae</t>
  </si>
  <si>
    <t>af</t>
  </si>
  <si>
    <t>ia</t>
  </si>
  <si>
    <t>nh</t>
  </si>
  <si>
    <t>ya</t>
  </si>
  <si>
    <t>site</t>
  </si>
  <si>
    <t xml:space="preserve">plot </t>
  </si>
  <si>
    <t>n</t>
  </si>
  <si>
    <t>litter</t>
  </si>
  <si>
    <t>litterSE</t>
  </si>
  <si>
    <t>root&lt;2</t>
  </si>
  <si>
    <t>root&lt;2SE</t>
  </si>
  <si>
    <t>root&gt;2</t>
  </si>
  <si>
    <t>root&gt;2SE</t>
  </si>
  <si>
    <t>pebSE</t>
  </si>
  <si>
    <t>peb</t>
  </si>
  <si>
    <t>A core</t>
  </si>
  <si>
    <t>peb V</t>
  </si>
  <si>
    <t>coarse frac</t>
  </si>
  <si>
    <t>coarfracSE</t>
  </si>
  <si>
    <t>coarfrac V</t>
  </si>
  <si>
    <t>total rock V</t>
  </si>
  <si>
    <t>root V</t>
  </si>
  <si>
    <t>id</t>
  </si>
  <si>
    <t>ae1</t>
  </si>
  <si>
    <t>ae2</t>
  </si>
  <si>
    <t>af1</t>
  </si>
  <si>
    <t>af2</t>
  </si>
  <si>
    <t>ia1</t>
  </si>
  <si>
    <t>ia2</t>
  </si>
  <si>
    <t>nh1</t>
  </si>
  <si>
    <t>nh2</t>
  </si>
  <si>
    <t>nh3</t>
  </si>
  <si>
    <t>nh4</t>
  </si>
  <si>
    <t>ya1</t>
  </si>
  <si>
    <t>ya2</t>
  </si>
  <si>
    <t>tot bio</t>
  </si>
  <si>
    <t>Mean(% C)</t>
  </si>
  <si>
    <t>Std Err(% C)</t>
  </si>
  <si>
    <t>Mean(% N)</t>
  </si>
  <si>
    <t>Std Err(% N)</t>
  </si>
  <si>
    <t>TC g 30cm core-1</t>
  </si>
  <si>
    <t>TC kg m-2</t>
  </si>
  <si>
    <t>BulkD</t>
  </si>
  <si>
    <t>Tn g 30cm core-1</t>
  </si>
  <si>
    <t>TN kg m-2</t>
  </si>
  <si>
    <t>98Rs</t>
  </si>
  <si>
    <t>98h2o</t>
  </si>
  <si>
    <t>98temp</t>
  </si>
  <si>
    <t>99Rs</t>
  </si>
  <si>
    <t>99h2o</t>
  </si>
  <si>
    <t>99temp</t>
  </si>
  <si>
    <t>difRs</t>
  </si>
  <si>
    <t>difh2o</t>
  </si>
  <si>
    <t>diftemp</t>
  </si>
  <si>
    <t>C:N</t>
  </si>
  <si>
    <t>aspen</t>
  </si>
  <si>
    <t>c:n(tissue)</t>
  </si>
  <si>
    <t>.</t>
  </si>
  <si>
    <t>litter%C</t>
  </si>
  <si>
    <t>litter%N</t>
  </si>
  <si>
    <t>0-30root%C</t>
  </si>
  <si>
    <t>0-30root%N</t>
  </si>
  <si>
    <t>30-60root%C</t>
  </si>
  <si>
    <t>30-60root%N</t>
  </si>
  <si>
    <t>60-100root%C</t>
  </si>
  <si>
    <t>60-100root%N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</si>
</sst>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3">
    <font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6"/>
  <sheetViews>
    <sheetView tabSelected="1" zoomScale="75" zoomScaleNormal="75" workbookViewId="0" topLeftCell="A1">
      <selection activeCell="AG49" sqref="AG49"/>
    </sheetView>
  </sheetViews>
  <sheetFormatPr defaultColWidth="9.140625" defaultRowHeight="12.75"/>
  <cols>
    <col min="5" max="7" width="9.57421875" style="0" bestFit="1" customWidth="1"/>
    <col min="8" max="10" width="9.28125" style="0" bestFit="1" customWidth="1"/>
    <col min="11" max="11" width="9.57421875" style="0" bestFit="1" customWidth="1"/>
    <col min="12" max="18" width="9.28125" style="0" bestFit="1" customWidth="1"/>
  </cols>
  <sheetData>
    <row r="1" spans="1:44" ht="12.75">
      <c r="A1" t="s">
        <v>23</v>
      </c>
      <c r="B1" t="s">
        <v>5</v>
      </c>
      <c r="C1" t="s">
        <v>6</v>
      </c>
      <c r="D1" t="s">
        <v>7</v>
      </c>
      <c r="E1" t="s">
        <v>18</v>
      </c>
      <c r="F1" t="s">
        <v>19</v>
      </c>
      <c r="G1" t="s">
        <v>20</v>
      </c>
      <c r="H1" t="s">
        <v>15</v>
      </c>
      <c r="I1" t="s">
        <v>14</v>
      </c>
      <c r="J1" t="s">
        <v>17</v>
      </c>
      <c r="K1" t="s">
        <v>21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t="s">
        <v>13</v>
      </c>
      <c r="R1" t="s">
        <v>22</v>
      </c>
      <c r="S1" t="s">
        <v>16</v>
      </c>
      <c r="T1" t="s">
        <v>36</v>
      </c>
      <c r="U1" t="s">
        <v>37</v>
      </c>
      <c r="V1" t="s">
        <v>38</v>
      </c>
      <c r="W1" t="s">
        <v>39</v>
      </c>
      <c r="X1" t="s">
        <v>40</v>
      </c>
      <c r="Y1" t="s">
        <v>55</v>
      </c>
      <c r="Z1" t="s">
        <v>57</v>
      </c>
      <c r="AB1" t="s">
        <v>43</v>
      </c>
      <c r="AC1" t="s">
        <v>44</v>
      </c>
      <c r="AE1" t="s">
        <v>45</v>
      </c>
      <c r="AF1" t="s">
        <v>41</v>
      </c>
      <c r="AH1" t="s">
        <v>42</v>
      </c>
      <c r="AJ1" t="s">
        <v>48</v>
      </c>
      <c r="AK1" t="s">
        <v>47</v>
      </c>
      <c r="AL1" t="s">
        <v>46</v>
      </c>
      <c r="AM1" t="s">
        <v>51</v>
      </c>
      <c r="AN1" t="s">
        <v>50</v>
      </c>
      <c r="AO1" t="s">
        <v>49</v>
      </c>
      <c r="AP1" t="s">
        <v>54</v>
      </c>
      <c r="AQ1" t="s">
        <v>53</v>
      </c>
      <c r="AR1" t="s">
        <v>52</v>
      </c>
    </row>
    <row r="2" spans="1:44" ht="12.75">
      <c r="A2" t="s">
        <v>24</v>
      </c>
      <c r="B2" t="s">
        <v>0</v>
      </c>
      <c r="C2">
        <v>1</v>
      </c>
      <c r="D2">
        <v>14</v>
      </c>
      <c r="E2" s="1">
        <v>175.7657</v>
      </c>
      <c r="F2" s="1">
        <v>37.11745</v>
      </c>
      <c r="G2" s="1">
        <f aca="true" t="shared" si="0" ref="G2:G13">E2/2.69671</f>
        <v>65.17782779757557</v>
      </c>
      <c r="H2" s="1">
        <v>22.286</v>
      </c>
      <c r="I2" s="1">
        <v>5.345706</v>
      </c>
      <c r="J2" s="1">
        <f>H2/2.69671</f>
        <v>8.264144086683404</v>
      </c>
      <c r="K2" s="1">
        <f>J2+G2</f>
        <v>73.44197188425898</v>
      </c>
      <c r="L2" s="1">
        <v>4.049286</v>
      </c>
      <c r="M2" s="1">
        <v>0.748093</v>
      </c>
      <c r="N2" s="1">
        <v>2.802143</v>
      </c>
      <c r="O2" s="1">
        <v>0.293277</v>
      </c>
      <c r="P2" s="1">
        <v>3.652143</v>
      </c>
      <c r="Q2" s="1">
        <v>0.824351</v>
      </c>
      <c r="R2" s="1">
        <f>(P2+N2)/0.5</f>
        <v>12.908572</v>
      </c>
      <c r="S2">
        <v>59.45</v>
      </c>
      <c r="T2" s="1">
        <f>L2+N2+P2</f>
        <v>10.503572</v>
      </c>
      <c r="U2">
        <v>1.9242</v>
      </c>
      <c r="V2">
        <v>0.262536</v>
      </c>
      <c r="W2">
        <v>0.1572</v>
      </c>
      <c r="X2">
        <v>0.019742</v>
      </c>
      <c r="Y2">
        <f>U2/W2</f>
        <v>12.240458015267174</v>
      </c>
      <c r="AB2">
        <v>1.6</v>
      </c>
      <c r="AC2">
        <f aca="true" t="shared" si="1" ref="AC2:AC13">(((S2*30)-R2-K2)*AB2*W2/100)+0.0017*(T2-L2)+L2*0.016</f>
        <v>4.344431174222312</v>
      </c>
      <c r="AD2">
        <f aca="true" t="shared" si="2" ref="AD2:AD13">((S2*30)-R2-K2)*1.6*W2/100</f>
        <v>4.268670312022312</v>
      </c>
      <c r="AE2">
        <f>AC2*0.1682</f>
        <v>0.7307333235041928</v>
      </c>
      <c r="AF2">
        <f aca="true" t="shared" si="3" ref="AF2:AF13">(((S2*30)-R2-K2)*AB2*U2/100)+0.5*(T2)</f>
        <v>57.502265735326546</v>
      </c>
      <c r="AG2">
        <f aca="true" t="shared" si="4" ref="AG2:AG13">((S2*30)-R2-K2)*1.6*W2/100</f>
        <v>4.268670312022312</v>
      </c>
      <c r="AH2">
        <f>AF2*0.1682</f>
        <v>9.671881096681924</v>
      </c>
      <c r="AI2" t="s">
        <v>24</v>
      </c>
      <c r="AJ2">
        <v>7.93371328115313</v>
      </c>
      <c r="AK2">
        <v>33.17043170113698</v>
      </c>
      <c r="AL2">
        <v>7.387933747702026</v>
      </c>
      <c r="AM2">
        <v>7.972231821448368</v>
      </c>
      <c r="AN2">
        <v>36.950716681205485</v>
      </c>
      <c r="AO2">
        <v>8.208588911647032</v>
      </c>
      <c r="AP2">
        <v>0.03851854029523771</v>
      </c>
      <c r="AQ2">
        <v>3.780284980068508</v>
      </c>
      <c r="AR2">
        <v>0.8206551639450064</v>
      </c>
    </row>
    <row r="3" spans="1:44" ht="12.75">
      <c r="A3" t="s">
        <v>25</v>
      </c>
      <c r="B3" t="s">
        <v>0</v>
      </c>
      <c r="C3">
        <v>2</v>
      </c>
      <c r="D3">
        <v>14</v>
      </c>
      <c r="E3" s="1">
        <v>39.35714</v>
      </c>
      <c r="F3" s="1">
        <v>4.54251</v>
      </c>
      <c r="G3" s="1">
        <f t="shared" si="0"/>
        <v>14.594502189705235</v>
      </c>
      <c r="H3" s="1">
        <v>6.1225</v>
      </c>
      <c r="I3" s="1">
        <v>0.970948</v>
      </c>
      <c r="J3" s="1">
        <f aca="true" t="shared" si="5" ref="J3:J13">H3/2.69671</f>
        <v>2.270359067159613</v>
      </c>
      <c r="K3" s="1">
        <f aca="true" t="shared" si="6" ref="K3:K13">J3+G3</f>
        <v>16.86486125686485</v>
      </c>
      <c r="L3" s="1">
        <v>4.475</v>
      </c>
      <c r="M3" s="1">
        <v>0.732015</v>
      </c>
      <c r="N3" s="1">
        <v>2.99</v>
      </c>
      <c r="O3" s="1">
        <v>0.345921</v>
      </c>
      <c r="P3" s="1">
        <v>2.413571</v>
      </c>
      <c r="Q3" s="1">
        <v>0.637624</v>
      </c>
      <c r="R3" s="1">
        <f aca="true" t="shared" si="7" ref="R3:R13">(P3+N3)/0.5</f>
        <v>10.807142</v>
      </c>
      <c r="S3">
        <v>59.45</v>
      </c>
      <c r="T3" s="1">
        <f aca="true" t="shared" si="8" ref="T3:T13">L3+N3+P3</f>
        <v>9.878571</v>
      </c>
      <c r="U3">
        <v>1.3656</v>
      </c>
      <c r="V3">
        <v>0.096938</v>
      </c>
      <c r="W3">
        <v>0.0942</v>
      </c>
      <c r="X3">
        <v>0.006674</v>
      </c>
      <c r="Y3">
        <f aca="true" t="shared" si="9" ref="Y3:Y13">U3/W3</f>
        <v>14.496815286624201</v>
      </c>
      <c r="AB3">
        <v>1.6</v>
      </c>
      <c r="AC3">
        <f t="shared" si="1"/>
        <v>2.7271700273912542</v>
      </c>
      <c r="AD3">
        <f t="shared" si="2"/>
        <v>2.646383956691254</v>
      </c>
      <c r="AE3">
        <f>AC3*0.1682</f>
        <v>0.45870999860720896</v>
      </c>
      <c r="AF3">
        <f t="shared" si="3"/>
        <v>43.303424897638806</v>
      </c>
      <c r="AG3">
        <f t="shared" si="4"/>
        <v>2.646383956691254</v>
      </c>
      <c r="AH3">
        <f aca="true" t="shared" si="10" ref="AH3:AH13">AF3*0.1682</f>
        <v>7.2836360677828464</v>
      </c>
      <c r="AI3" t="s">
        <v>25</v>
      </c>
      <c r="AJ3">
        <v>8.29141305359023</v>
      </c>
      <c r="AK3">
        <v>30.354085465558917</v>
      </c>
      <c r="AL3">
        <v>10.118142977983243</v>
      </c>
      <c r="AM3">
        <v>8.333938928693557</v>
      </c>
      <c r="AN3">
        <v>33.77723145003835</v>
      </c>
      <c r="AO3">
        <v>11.14814152656626</v>
      </c>
      <c r="AP3">
        <v>0.04252587510332795</v>
      </c>
      <c r="AQ3">
        <v>3.423145984479433</v>
      </c>
      <c r="AR3">
        <v>1.0299985485830163</v>
      </c>
    </row>
    <row r="4" spans="1:44" ht="12.75">
      <c r="A4" t="s">
        <v>26</v>
      </c>
      <c r="B4" t="s">
        <v>1</v>
      </c>
      <c r="C4">
        <v>1</v>
      </c>
      <c r="D4">
        <v>14</v>
      </c>
      <c r="E4" s="1">
        <v>194.5614</v>
      </c>
      <c r="F4" s="1">
        <v>47.46075</v>
      </c>
      <c r="G4" s="1">
        <f t="shared" si="0"/>
        <v>72.14769107542153</v>
      </c>
      <c r="H4" s="1">
        <v>30.71</v>
      </c>
      <c r="I4" s="1">
        <v>7.133248</v>
      </c>
      <c r="J4" s="1">
        <f t="shared" si="5"/>
        <v>11.387950502649526</v>
      </c>
      <c r="K4" s="1">
        <f t="shared" si="6"/>
        <v>83.53564157807106</v>
      </c>
      <c r="L4" s="1">
        <v>6.706154</v>
      </c>
      <c r="M4" s="1">
        <v>0.788854</v>
      </c>
      <c r="N4" s="1">
        <v>2.74</v>
      </c>
      <c r="O4" s="1">
        <v>0.180143</v>
      </c>
      <c r="P4" s="1">
        <v>2.029167</v>
      </c>
      <c r="Q4" s="1">
        <v>0.432024</v>
      </c>
      <c r="R4" s="1">
        <f t="shared" si="7"/>
        <v>9.538334</v>
      </c>
      <c r="S4">
        <v>59.45</v>
      </c>
      <c r="T4" s="1">
        <f t="shared" si="8"/>
        <v>11.475321000000001</v>
      </c>
      <c r="U4">
        <v>1.9774</v>
      </c>
      <c r="V4">
        <v>0.079466</v>
      </c>
      <c r="W4">
        <v>0.1006</v>
      </c>
      <c r="X4">
        <v>0.002581</v>
      </c>
      <c r="Y4">
        <f t="shared" si="9"/>
        <v>19.65606361829026</v>
      </c>
      <c r="AB4">
        <v>1.6</v>
      </c>
      <c r="AC4">
        <f t="shared" si="1"/>
        <v>2.836315776809537</v>
      </c>
      <c r="AD4">
        <f t="shared" si="2"/>
        <v>2.720909728909537</v>
      </c>
      <c r="AE4">
        <f>AC4*0.1682</f>
        <v>0.4770683136593641</v>
      </c>
      <c r="AF4">
        <f t="shared" si="3"/>
        <v>59.22003523107075</v>
      </c>
      <c r="AG4">
        <f t="shared" si="4"/>
        <v>2.720909728909537</v>
      </c>
      <c r="AH4">
        <f t="shared" si="10"/>
        <v>9.9608099258661</v>
      </c>
      <c r="AI4" t="s">
        <v>26</v>
      </c>
      <c r="AJ4">
        <v>7.785609660369793</v>
      </c>
      <c r="AK4">
        <v>17.125984406331526</v>
      </c>
      <c r="AL4">
        <v>12.350052053498494</v>
      </c>
      <c r="AM4">
        <v>7.833259301369868</v>
      </c>
      <c r="AN4">
        <v>18.868088209797246</v>
      </c>
      <c r="AO4">
        <v>13.309441152690638</v>
      </c>
      <c r="AP4">
        <v>0.04764964100007507</v>
      </c>
      <c r="AQ4">
        <v>1.7421038034657208</v>
      </c>
      <c r="AR4">
        <v>0.9593890991921441</v>
      </c>
    </row>
    <row r="5" spans="1:44" ht="12.75">
      <c r="A5" t="s">
        <v>27</v>
      </c>
      <c r="B5" t="s">
        <v>1</v>
      </c>
      <c r="C5">
        <v>2</v>
      </c>
      <c r="D5">
        <v>14</v>
      </c>
      <c r="E5" s="1">
        <v>203.8371</v>
      </c>
      <c r="F5" s="1">
        <v>56.48556</v>
      </c>
      <c r="G5" s="1">
        <f t="shared" si="0"/>
        <v>75.58732677966856</v>
      </c>
      <c r="H5" s="1">
        <v>38.662</v>
      </c>
      <c r="I5" s="1">
        <v>6.966971</v>
      </c>
      <c r="J5" s="1">
        <f t="shared" si="5"/>
        <v>14.33672882883217</v>
      </c>
      <c r="K5" s="1">
        <f t="shared" si="6"/>
        <v>89.92405560850072</v>
      </c>
      <c r="L5" s="1">
        <v>9.956154</v>
      </c>
      <c r="M5" s="1">
        <v>1.666912</v>
      </c>
      <c r="N5" s="1">
        <v>2.449286</v>
      </c>
      <c r="O5" s="1">
        <v>0.2396</v>
      </c>
      <c r="P5" s="1">
        <v>1.776429</v>
      </c>
      <c r="Q5" s="1">
        <v>0.314707</v>
      </c>
      <c r="R5" s="1">
        <f t="shared" si="7"/>
        <v>8.45143</v>
      </c>
      <c r="S5">
        <v>59.45</v>
      </c>
      <c r="T5" s="1">
        <f t="shared" si="8"/>
        <v>14.181868999999999</v>
      </c>
      <c r="U5">
        <v>1.6374</v>
      </c>
      <c r="V5">
        <v>0.169139</v>
      </c>
      <c r="W5">
        <v>0.0836</v>
      </c>
      <c r="X5">
        <v>0.008812</v>
      </c>
      <c r="Y5">
        <f t="shared" si="9"/>
        <v>19.586124401913878</v>
      </c>
      <c r="AB5">
        <v>1.6</v>
      </c>
      <c r="AC5">
        <f t="shared" si="1"/>
        <v>2.420504729950069</v>
      </c>
      <c r="AD5">
        <f t="shared" si="2"/>
        <v>2.254022550450069</v>
      </c>
      <c r="AE5">
        <f>AC5*0.1682</f>
        <v>0.40712889557760157</v>
      </c>
      <c r="AF5">
        <f t="shared" si="3"/>
        <v>51.23850057783426</v>
      </c>
      <c r="AG5">
        <f t="shared" si="4"/>
        <v>2.254022550450069</v>
      </c>
      <c r="AH5">
        <f t="shared" si="10"/>
        <v>8.618315797191721</v>
      </c>
      <c r="AI5" t="s">
        <v>27</v>
      </c>
      <c r="AJ5">
        <v>8.325719727142255</v>
      </c>
      <c r="AK5">
        <v>20.515058484572606</v>
      </c>
      <c r="AL5">
        <v>11.331049890776272</v>
      </c>
      <c r="AM5">
        <v>8.373761858235245</v>
      </c>
      <c r="AN5">
        <v>22.119522340558895</v>
      </c>
      <c r="AO5">
        <v>11.56614367978901</v>
      </c>
      <c r="AP5">
        <v>0.04804213109298949</v>
      </c>
      <c r="AQ5">
        <v>1.604463855986289</v>
      </c>
      <c r="AR5">
        <v>0.23509378901273692</v>
      </c>
    </row>
    <row r="6" spans="1:44" s="4" customFormat="1" ht="12.75">
      <c r="A6" s="4" t="s">
        <v>28</v>
      </c>
      <c r="B6" s="4" t="s">
        <v>2</v>
      </c>
      <c r="C6" s="4">
        <v>1</v>
      </c>
      <c r="D6" s="4">
        <v>2</v>
      </c>
      <c r="E6" s="5">
        <v>361.475</v>
      </c>
      <c r="F6" s="5">
        <v>329.965</v>
      </c>
      <c r="G6" s="5">
        <f t="shared" si="0"/>
        <v>134.04296346288626</v>
      </c>
      <c r="H6" s="5">
        <v>7.585</v>
      </c>
      <c r="I6" s="5">
        <v>5.975</v>
      </c>
      <c r="J6" s="5">
        <f t="shared" si="5"/>
        <v>2.8126865699315093</v>
      </c>
      <c r="K6" s="5">
        <f t="shared" si="6"/>
        <v>136.85565003281778</v>
      </c>
      <c r="L6" s="5">
        <v>5.285</v>
      </c>
      <c r="M6" s="5">
        <v>1.885</v>
      </c>
      <c r="N6" s="5">
        <v>1.075</v>
      </c>
      <c r="O6" s="5">
        <v>0.615</v>
      </c>
      <c r="P6" s="5">
        <v>0.165</v>
      </c>
      <c r="Q6" s="5">
        <v>0.165</v>
      </c>
      <c r="R6" s="5">
        <f t="shared" si="7"/>
        <v>2.48</v>
      </c>
      <c r="S6" s="4">
        <v>59.45</v>
      </c>
      <c r="T6" s="5">
        <f t="shared" si="8"/>
        <v>6.525</v>
      </c>
      <c r="U6" s="4">
        <v>1.6374</v>
      </c>
      <c r="V6" s="4">
        <v>0.169139</v>
      </c>
      <c r="W6" s="4">
        <v>0.0836</v>
      </c>
      <c r="X6" s="4">
        <v>0.008812</v>
      </c>
      <c r="Y6" s="4">
        <f t="shared" si="9"/>
        <v>19.586124401913878</v>
      </c>
      <c r="AB6" s="4">
        <v>1.6</v>
      </c>
      <c r="AC6" s="4">
        <f t="shared" si="1"/>
        <v>2.2859022345161035</v>
      </c>
      <c r="AD6" s="4">
        <f t="shared" si="2"/>
        <v>2.199234234516103</v>
      </c>
      <c r="AE6" s="4">
        <f>AC6*0.1682</f>
        <v>0.3844887558456086</v>
      </c>
      <c r="AF6" s="4">
        <f t="shared" si="3"/>
        <v>46.336975306180236</v>
      </c>
      <c r="AG6" s="4">
        <f t="shared" si="4"/>
        <v>2.199234234516103</v>
      </c>
      <c r="AH6" s="4">
        <f>AF6*0.1682</f>
        <v>7.7938792464995155</v>
      </c>
      <c r="AI6" s="4" t="s">
        <v>28</v>
      </c>
      <c r="AJ6" s="4">
        <v>8.167358229185506</v>
      </c>
      <c r="AK6" s="4">
        <v>15.073208394065759</v>
      </c>
      <c r="AL6" s="4">
        <v>9.018896570196988</v>
      </c>
      <c r="AM6" s="4">
        <v>8.21110536458767</v>
      </c>
      <c r="AN6" s="4">
        <v>16.961743999298616</v>
      </c>
      <c r="AO6" s="4">
        <v>11.11171546364842</v>
      </c>
      <c r="AP6" s="4">
        <v>0.043747135402163906</v>
      </c>
      <c r="AQ6" s="4">
        <v>1.8885356052328568</v>
      </c>
      <c r="AR6" s="4">
        <v>2.0928188934514314</v>
      </c>
    </row>
    <row r="7" spans="1:44" s="4" customFormat="1" ht="12.75">
      <c r="A7" s="4" t="s">
        <v>29</v>
      </c>
      <c r="B7" s="4" t="s">
        <v>2</v>
      </c>
      <c r="C7" s="4">
        <v>2</v>
      </c>
      <c r="D7" s="4">
        <v>14</v>
      </c>
      <c r="E7" s="5">
        <v>28.54846</v>
      </c>
      <c r="F7" s="5">
        <v>5.865271</v>
      </c>
      <c r="G7" s="5">
        <f t="shared" si="0"/>
        <v>10.586403432330506</v>
      </c>
      <c r="H7" s="5">
        <v>21.49</v>
      </c>
      <c r="I7" s="5">
        <v>8.90591</v>
      </c>
      <c r="J7" s="5">
        <f t="shared" si="5"/>
        <v>7.968969596285844</v>
      </c>
      <c r="K7" s="5">
        <f t="shared" si="6"/>
        <v>18.55537302861635</v>
      </c>
      <c r="L7" s="5">
        <v>6.212857</v>
      </c>
      <c r="M7" s="5">
        <v>1.049045</v>
      </c>
      <c r="N7" s="5">
        <v>0.931429</v>
      </c>
      <c r="O7" s="5">
        <v>0.113829</v>
      </c>
      <c r="P7" s="5">
        <v>0.545</v>
      </c>
      <c r="Q7" s="5">
        <v>0.271914</v>
      </c>
      <c r="R7" s="5">
        <f t="shared" si="7"/>
        <v>2.952858</v>
      </c>
      <c r="S7" s="4">
        <v>59.45</v>
      </c>
      <c r="T7" s="5">
        <f t="shared" si="8"/>
        <v>7.689285999999999</v>
      </c>
      <c r="U7" s="4">
        <v>2.502</v>
      </c>
      <c r="V7" s="4">
        <v>0.081792</v>
      </c>
      <c r="W7" s="4">
        <v>0.1966</v>
      </c>
      <c r="X7" s="4">
        <v>0.00603</v>
      </c>
      <c r="Y7" s="4">
        <f t="shared" si="9"/>
        <v>12.726347914547302</v>
      </c>
      <c r="AB7" s="4">
        <v>1.6</v>
      </c>
      <c r="AC7" s="4">
        <f t="shared" si="1"/>
        <v>5.644436949776385</v>
      </c>
      <c r="AD7" s="4">
        <f t="shared" si="2"/>
        <v>5.542521308476385</v>
      </c>
      <c r="AE7" s="4">
        <f aca="true" t="shared" si="11" ref="AE7:AE13">AC7*0.1682</f>
        <v>0.9493942949523879</v>
      </c>
      <c r="AF7" s="4">
        <f t="shared" si="3"/>
        <v>74.38069749546244</v>
      </c>
      <c r="AG7" s="4">
        <f t="shared" si="4"/>
        <v>5.542521308476385</v>
      </c>
      <c r="AH7" s="4">
        <f t="shared" si="10"/>
        <v>12.510833318736783</v>
      </c>
      <c r="AI7" s="4" t="s">
        <v>29</v>
      </c>
      <c r="AJ7" s="4">
        <v>8.11918756503508</v>
      </c>
      <c r="AK7" s="4">
        <v>31.468877732361644</v>
      </c>
      <c r="AL7" s="4">
        <v>8.038574044027927</v>
      </c>
      <c r="AM7" s="4">
        <v>8.159658787618493</v>
      </c>
      <c r="AN7" s="4">
        <v>34.95719103614248</v>
      </c>
      <c r="AO7" s="4">
        <v>9.204495750075054</v>
      </c>
      <c r="AP7" s="4">
        <v>0.04047122258341318</v>
      </c>
      <c r="AQ7" s="4">
        <v>3.4883133037808385</v>
      </c>
      <c r="AR7" s="4">
        <v>1.1659217060471274</v>
      </c>
    </row>
    <row r="8" spans="1:44" ht="12.75">
      <c r="A8" t="s">
        <v>30</v>
      </c>
      <c r="B8" t="s">
        <v>3</v>
      </c>
      <c r="C8">
        <v>1</v>
      </c>
      <c r="D8">
        <v>14</v>
      </c>
      <c r="E8" s="1">
        <v>135.875</v>
      </c>
      <c r="F8" s="1">
        <v>21.53224</v>
      </c>
      <c r="G8" s="1">
        <f t="shared" si="0"/>
        <v>50.38546970197018</v>
      </c>
      <c r="H8" s="1">
        <v>21.663</v>
      </c>
      <c r="I8" s="1">
        <v>4.124855</v>
      </c>
      <c r="J8" s="1">
        <f t="shared" si="5"/>
        <v>8.033121841058179</v>
      </c>
      <c r="K8" s="1">
        <f t="shared" si="6"/>
        <v>58.418591543028356</v>
      </c>
      <c r="L8" s="1">
        <v>3.274286</v>
      </c>
      <c r="M8" s="1">
        <v>0.578876</v>
      </c>
      <c r="N8" s="1">
        <v>5.229231</v>
      </c>
      <c r="O8" s="1">
        <v>0.370724</v>
      </c>
      <c r="P8" s="1">
        <v>4.644286</v>
      </c>
      <c r="Q8" s="1">
        <v>0.611875</v>
      </c>
      <c r="R8" s="1">
        <f t="shared" si="7"/>
        <v>19.747034</v>
      </c>
      <c r="S8">
        <v>59.45</v>
      </c>
      <c r="T8" s="1">
        <f t="shared" si="8"/>
        <v>13.147803</v>
      </c>
      <c r="U8">
        <v>1.9644</v>
      </c>
      <c r="V8">
        <v>0.073515</v>
      </c>
      <c r="W8">
        <v>0.1484</v>
      </c>
      <c r="X8">
        <v>0.005316</v>
      </c>
      <c r="Y8">
        <f t="shared" si="9"/>
        <v>13.237196765498652</v>
      </c>
      <c r="AB8">
        <v>1.6</v>
      </c>
      <c r="AC8">
        <f t="shared" si="1"/>
        <v>4.118319493610634</v>
      </c>
      <c r="AD8">
        <f t="shared" si="2"/>
        <v>4.049145938710634</v>
      </c>
      <c r="AE8">
        <f t="shared" si="11"/>
        <v>0.6927013388253086</v>
      </c>
      <c r="AF8">
        <f t="shared" si="3"/>
        <v>60.1732430229324</v>
      </c>
      <c r="AG8">
        <f t="shared" si="4"/>
        <v>4.049145938710634</v>
      </c>
      <c r="AH8">
        <f t="shared" si="10"/>
        <v>10.121139476457229</v>
      </c>
      <c r="AI8" t="s">
        <v>30</v>
      </c>
      <c r="AJ8">
        <v>7.642885460798891</v>
      </c>
      <c r="AK8">
        <v>26.603856450772618</v>
      </c>
      <c r="AL8">
        <v>8.181495823280576</v>
      </c>
      <c r="AM8">
        <v>7.687893405701923</v>
      </c>
      <c r="AN8">
        <v>29.625252919758893</v>
      </c>
      <c r="AO8">
        <v>9.365650081303773</v>
      </c>
      <c r="AP8">
        <v>0.045007944903031394</v>
      </c>
      <c r="AQ8">
        <v>3.021396468986275</v>
      </c>
      <c r="AR8">
        <v>1.184154258023197</v>
      </c>
    </row>
    <row r="9" spans="1:44" ht="12.75">
      <c r="A9" t="s">
        <v>31</v>
      </c>
      <c r="B9" t="s">
        <v>3</v>
      </c>
      <c r="C9">
        <v>2</v>
      </c>
      <c r="D9">
        <v>14</v>
      </c>
      <c r="E9" s="1">
        <v>116.4377</v>
      </c>
      <c r="F9" s="1">
        <v>16.17498</v>
      </c>
      <c r="G9" s="1">
        <f t="shared" si="0"/>
        <v>43.177686885130406</v>
      </c>
      <c r="H9" s="1">
        <v>21.663</v>
      </c>
      <c r="I9" s="1">
        <v>4.124855</v>
      </c>
      <c r="J9" s="1">
        <f t="shared" si="5"/>
        <v>8.033121841058179</v>
      </c>
      <c r="K9" s="1">
        <f t="shared" si="6"/>
        <v>51.21080872618859</v>
      </c>
      <c r="L9" s="1">
        <v>5.486923</v>
      </c>
      <c r="M9" s="1">
        <v>1.097174</v>
      </c>
      <c r="N9" s="1">
        <v>1.217692</v>
      </c>
      <c r="O9" s="1">
        <v>0.150078</v>
      </c>
      <c r="P9" s="1">
        <v>0.850769</v>
      </c>
      <c r="Q9" s="1">
        <v>0.354922</v>
      </c>
      <c r="R9" s="1">
        <f t="shared" si="7"/>
        <v>4.136922</v>
      </c>
      <c r="S9">
        <v>59.45</v>
      </c>
      <c r="T9" s="1">
        <f t="shared" si="8"/>
        <v>7.555384</v>
      </c>
      <c r="U9">
        <v>1.777</v>
      </c>
      <c r="V9">
        <v>0.052219</v>
      </c>
      <c r="W9">
        <v>0.14</v>
      </c>
      <c r="X9">
        <v>0.004806</v>
      </c>
      <c r="Y9">
        <f t="shared" si="9"/>
        <v>12.692857142857141</v>
      </c>
      <c r="AB9">
        <v>1.6</v>
      </c>
      <c r="AC9">
        <f t="shared" si="1"/>
        <v>3.9623682348733387</v>
      </c>
      <c r="AD9">
        <f t="shared" si="2"/>
        <v>3.8710610831733385</v>
      </c>
      <c r="AE9">
        <f t="shared" si="11"/>
        <v>0.6664703371056955</v>
      </c>
      <c r="AF9">
        <f t="shared" si="3"/>
        <v>52.91251731999301</v>
      </c>
      <c r="AG9">
        <f t="shared" si="4"/>
        <v>3.8710610831733385</v>
      </c>
      <c r="AH9">
        <f t="shared" si="10"/>
        <v>8.899885413222822</v>
      </c>
      <c r="AI9" t="s">
        <v>31</v>
      </c>
      <c r="AJ9">
        <v>7.642885460798891</v>
      </c>
      <c r="AK9">
        <v>23.759627679315095</v>
      </c>
      <c r="AL9">
        <v>9.287854791361319</v>
      </c>
      <c r="AM9">
        <v>7.687893405701923</v>
      </c>
      <c r="AN9">
        <v>25.967501553972603</v>
      </c>
      <c r="AO9">
        <v>10.824772708143254</v>
      </c>
      <c r="AP9">
        <v>0.045007944903031394</v>
      </c>
      <c r="AQ9">
        <v>2.2078738746575084</v>
      </c>
      <c r="AR9">
        <v>1.5369179167819347</v>
      </c>
    </row>
    <row r="10" spans="1:44" ht="12.75">
      <c r="A10" t="s">
        <v>32</v>
      </c>
      <c r="B10" t="s">
        <v>3</v>
      </c>
      <c r="C10">
        <v>3</v>
      </c>
      <c r="D10">
        <v>14</v>
      </c>
      <c r="E10" s="1">
        <v>295.6121</v>
      </c>
      <c r="F10" s="1">
        <v>66.98985</v>
      </c>
      <c r="G10" s="1">
        <f t="shared" si="0"/>
        <v>109.61953639805542</v>
      </c>
      <c r="H10" s="1">
        <v>21.663</v>
      </c>
      <c r="I10" s="1">
        <v>4.124855</v>
      </c>
      <c r="J10" s="1">
        <f t="shared" si="5"/>
        <v>8.033121841058179</v>
      </c>
      <c r="K10" s="1">
        <f t="shared" si="6"/>
        <v>117.65265823911359</v>
      </c>
      <c r="L10" s="1">
        <v>4.826154</v>
      </c>
      <c r="M10" s="1">
        <v>1.14604</v>
      </c>
      <c r="N10" s="1">
        <v>1.878571</v>
      </c>
      <c r="O10" s="1">
        <v>0.34037</v>
      </c>
      <c r="P10" s="1">
        <v>1.539231</v>
      </c>
      <c r="Q10" s="1">
        <v>0.481265</v>
      </c>
      <c r="R10" s="1">
        <f t="shared" si="7"/>
        <v>6.835604</v>
      </c>
      <c r="S10">
        <v>59.45</v>
      </c>
      <c r="T10" s="1">
        <f t="shared" si="8"/>
        <v>8.243956</v>
      </c>
      <c r="U10">
        <v>2.3066</v>
      </c>
      <c r="V10">
        <v>0.07638</v>
      </c>
      <c r="W10">
        <v>0.1782</v>
      </c>
      <c r="X10">
        <v>0.006143</v>
      </c>
      <c r="Y10">
        <f t="shared" si="9"/>
        <v>12.94388327721661</v>
      </c>
      <c r="AB10">
        <v>1.6</v>
      </c>
      <c r="AC10">
        <f t="shared" si="1"/>
        <v>4.813202994103839</v>
      </c>
      <c r="AD10">
        <f t="shared" si="2"/>
        <v>4.7301742667038384</v>
      </c>
      <c r="AE10">
        <f t="shared" si="11"/>
        <v>0.8095807436082656</v>
      </c>
      <c r="AF10">
        <f t="shared" si="3"/>
        <v>65.34880158910816</v>
      </c>
      <c r="AG10">
        <f t="shared" si="4"/>
        <v>4.7301742667038384</v>
      </c>
      <c r="AH10">
        <f t="shared" si="10"/>
        <v>10.991668427287992</v>
      </c>
      <c r="AI10" t="s">
        <v>32</v>
      </c>
      <c r="AJ10">
        <v>7.642885460798891</v>
      </c>
      <c r="AK10">
        <v>26.4881248109507</v>
      </c>
      <c r="AL10">
        <v>8.801364476960241</v>
      </c>
      <c r="AM10">
        <v>7.687893405701923</v>
      </c>
      <c r="AN10">
        <v>29.29099910452604</v>
      </c>
      <c r="AO10">
        <v>10.368242400370715</v>
      </c>
      <c r="AP10">
        <v>0.045007944903031394</v>
      </c>
      <c r="AQ10">
        <v>2.8028742935753392</v>
      </c>
      <c r="AR10">
        <v>1.5668779234104733</v>
      </c>
    </row>
    <row r="11" spans="1:44" ht="12.75">
      <c r="A11" t="s">
        <v>33</v>
      </c>
      <c r="B11" t="s">
        <v>3</v>
      </c>
      <c r="C11">
        <v>4</v>
      </c>
      <c r="D11">
        <v>14</v>
      </c>
      <c r="E11" s="1">
        <v>389.4523</v>
      </c>
      <c r="F11" s="1">
        <v>89.40686</v>
      </c>
      <c r="G11" s="1">
        <f t="shared" si="0"/>
        <v>144.41756807368978</v>
      </c>
      <c r="H11" s="1">
        <v>21.663</v>
      </c>
      <c r="I11" s="1">
        <v>4.124855</v>
      </c>
      <c r="J11" s="1">
        <f t="shared" si="5"/>
        <v>8.033121841058179</v>
      </c>
      <c r="K11" s="1">
        <f t="shared" si="6"/>
        <v>152.45068991474795</v>
      </c>
      <c r="L11" s="1">
        <v>7.04</v>
      </c>
      <c r="M11" s="1">
        <v>1.687269</v>
      </c>
      <c r="N11" s="1">
        <v>3.439231</v>
      </c>
      <c r="O11" s="1">
        <v>0.226216</v>
      </c>
      <c r="P11" s="1">
        <v>1.475385</v>
      </c>
      <c r="Q11" s="1">
        <v>0.218944</v>
      </c>
      <c r="R11" s="1">
        <f t="shared" si="7"/>
        <v>9.829232</v>
      </c>
      <c r="S11">
        <v>59.45</v>
      </c>
      <c r="T11" s="1">
        <f t="shared" si="8"/>
        <v>11.954616</v>
      </c>
      <c r="U11">
        <v>2.299</v>
      </c>
      <c r="V11">
        <v>0.058137</v>
      </c>
      <c r="W11">
        <v>0.1656</v>
      </c>
      <c r="X11">
        <v>0.001691</v>
      </c>
      <c r="Y11">
        <f t="shared" si="9"/>
        <v>13.882850241545894</v>
      </c>
      <c r="AB11">
        <v>1.6</v>
      </c>
      <c r="AC11">
        <f t="shared" si="1"/>
        <v>4.416579566094684</v>
      </c>
      <c r="AD11">
        <f t="shared" si="2"/>
        <v>4.295584718894684</v>
      </c>
      <c r="AE11">
        <f t="shared" si="11"/>
        <v>0.7428686830171257</v>
      </c>
      <c r="AF11">
        <f t="shared" si="3"/>
        <v>65.61226735228792</v>
      </c>
      <c r="AG11">
        <f t="shared" si="4"/>
        <v>4.295584718894684</v>
      </c>
      <c r="AH11">
        <f t="shared" si="10"/>
        <v>11.035983368654827</v>
      </c>
      <c r="AI11" t="s">
        <v>33</v>
      </c>
      <c r="AJ11">
        <v>7.642885460798891</v>
      </c>
      <c r="AK11">
        <v>25.18647068285754</v>
      </c>
      <c r="AL11">
        <v>8.920148292092199</v>
      </c>
      <c r="AM11">
        <v>7.687893405701923</v>
      </c>
      <c r="AN11">
        <v>28.001888588186308</v>
      </c>
      <c r="AO11">
        <v>9.967501371320774</v>
      </c>
      <c r="AP11">
        <v>0.045007944903031394</v>
      </c>
      <c r="AQ11">
        <v>2.8154179053287685</v>
      </c>
      <c r="AR11">
        <v>1.047353079228575</v>
      </c>
    </row>
    <row r="12" spans="1:44" s="4" customFormat="1" ht="12.75">
      <c r="A12" s="4" t="s">
        <v>34</v>
      </c>
      <c r="B12" s="4" t="s">
        <v>4</v>
      </c>
      <c r="C12" s="4">
        <v>1</v>
      </c>
      <c r="D12" s="4">
        <v>14</v>
      </c>
      <c r="E12" s="5">
        <v>121.4929</v>
      </c>
      <c r="F12" s="5">
        <v>16.34635</v>
      </c>
      <c r="G12" s="5">
        <f t="shared" si="0"/>
        <v>45.05226739248937</v>
      </c>
      <c r="H12" s="5">
        <v>20.002</v>
      </c>
      <c r="I12" s="5">
        <v>4.701921</v>
      </c>
      <c r="J12" s="5">
        <f t="shared" si="5"/>
        <v>7.417186126798951</v>
      </c>
      <c r="K12" s="5">
        <f t="shared" si="6"/>
        <v>52.46945351928832</v>
      </c>
      <c r="L12" s="5">
        <v>5.265714</v>
      </c>
      <c r="M12" s="5">
        <v>1.088533</v>
      </c>
      <c r="N12" s="5">
        <v>2.657143</v>
      </c>
      <c r="O12" s="5">
        <v>0.350316</v>
      </c>
      <c r="P12" s="5">
        <v>2.585714</v>
      </c>
      <c r="Q12" s="5">
        <v>0.960649</v>
      </c>
      <c r="R12" s="5">
        <f t="shared" si="7"/>
        <v>10.485714</v>
      </c>
      <c r="S12" s="4">
        <v>59.45</v>
      </c>
      <c r="T12" s="5">
        <f t="shared" si="8"/>
        <v>10.508571</v>
      </c>
      <c r="U12" s="4">
        <v>2.1044</v>
      </c>
      <c r="V12" s="4">
        <v>0.048502</v>
      </c>
      <c r="W12" s="4">
        <v>0.1408</v>
      </c>
      <c r="X12" s="4">
        <v>0.003367</v>
      </c>
      <c r="Y12" s="4">
        <f t="shared" si="9"/>
        <v>14.946022727272727</v>
      </c>
      <c r="AB12" s="4">
        <v>1.6</v>
      </c>
      <c r="AC12" s="4">
        <f t="shared" si="1"/>
        <v>3.9692076795125475</v>
      </c>
      <c r="AD12" s="4">
        <f t="shared" si="2"/>
        <v>3.8760433986125475</v>
      </c>
      <c r="AE12" s="4">
        <f t="shared" si="11"/>
        <v>0.6676207316940105</v>
      </c>
      <c r="AF12" s="4">
        <f t="shared" si="3"/>
        <v>63.18571822755856</v>
      </c>
      <c r="AG12" s="4">
        <f t="shared" si="4"/>
        <v>3.8760433986125475</v>
      </c>
      <c r="AH12" s="4">
        <f t="shared" si="10"/>
        <v>10.627837805875348</v>
      </c>
      <c r="AI12" s="4" t="s">
        <v>34</v>
      </c>
      <c r="AJ12" s="4">
        <v>7.2604819325268855</v>
      </c>
      <c r="AK12" s="4">
        <v>21.670827601106854</v>
      </c>
      <c r="AL12" s="4">
        <v>8.918627327402241</v>
      </c>
      <c r="AM12" s="4">
        <v>7.3074220703724615</v>
      </c>
      <c r="AN12" s="4">
        <v>24.045959070860263</v>
      </c>
      <c r="AO12" s="4">
        <v>10.350651940266792</v>
      </c>
      <c r="AP12" s="4">
        <v>0.046940137845576047</v>
      </c>
      <c r="AQ12" s="4">
        <v>2.375131469753409</v>
      </c>
      <c r="AR12" s="4">
        <v>1.4320246128645504</v>
      </c>
    </row>
    <row r="13" spans="1:44" s="4" customFormat="1" ht="12.75">
      <c r="A13" s="4" t="s">
        <v>35</v>
      </c>
      <c r="B13" s="4" t="s">
        <v>4</v>
      </c>
      <c r="C13" s="4">
        <v>2</v>
      </c>
      <c r="D13" s="4">
        <v>14</v>
      </c>
      <c r="E13" s="5">
        <v>78.25538</v>
      </c>
      <c r="F13" s="5">
        <v>26.68045</v>
      </c>
      <c r="G13" s="5">
        <f t="shared" si="0"/>
        <v>29.01883406076293</v>
      </c>
      <c r="H13" s="5">
        <v>11.14167</v>
      </c>
      <c r="I13" s="5">
        <v>2.846745</v>
      </c>
      <c r="J13" s="5">
        <f t="shared" si="5"/>
        <v>4.131578849783625</v>
      </c>
      <c r="K13" s="5">
        <f t="shared" si="6"/>
        <v>33.15041291054656</v>
      </c>
      <c r="L13" s="5">
        <v>9.853571</v>
      </c>
      <c r="M13" s="5">
        <v>1.35133</v>
      </c>
      <c r="N13" s="5">
        <v>2.700714</v>
      </c>
      <c r="O13" s="5">
        <v>0.583148</v>
      </c>
      <c r="P13" s="5">
        <v>1.845714</v>
      </c>
      <c r="Q13" s="5">
        <v>0.468989</v>
      </c>
      <c r="R13" s="5">
        <f t="shared" si="7"/>
        <v>9.092856000000001</v>
      </c>
      <c r="S13" s="4">
        <v>59.45</v>
      </c>
      <c r="T13" s="5">
        <f t="shared" si="8"/>
        <v>14.399999000000001</v>
      </c>
      <c r="U13" s="4">
        <v>1.9474</v>
      </c>
      <c r="V13" s="4">
        <v>0.129517</v>
      </c>
      <c r="W13" s="4">
        <v>0.1014</v>
      </c>
      <c r="X13" s="4">
        <v>0.005056</v>
      </c>
      <c r="Y13" s="4">
        <f t="shared" si="9"/>
        <v>19.205128205128204</v>
      </c>
      <c r="AB13" s="4">
        <v>1.6</v>
      </c>
      <c r="AC13" s="4">
        <f t="shared" si="1"/>
        <v>2.99040098411953</v>
      </c>
      <c r="AD13" s="4">
        <f t="shared" si="2"/>
        <v>2.82501492051953</v>
      </c>
      <c r="AE13" s="4">
        <f t="shared" si="11"/>
        <v>0.5029854455289049</v>
      </c>
      <c r="AF13" s="4">
        <f t="shared" si="3"/>
        <v>61.45477322997763</v>
      </c>
      <c r="AG13" s="4">
        <f t="shared" si="4"/>
        <v>2.82501492051953</v>
      </c>
      <c r="AH13" s="4">
        <f t="shared" si="10"/>
        <v>10.336692857282237</v>
      </c>
      <c r="AI13" s="4" t="s">
        <v>35</v>
      </c>
      <c r="AJ13" s="4">
        <v>7.022738958689891</v>
      </c>
      <c r="AK13" s="4">
        <v>13.519758374449333</v>
      </c>
      <c r="AL13" s="4">
        <v>10.39356035195845</v>
      </c>
      <c r="AM13" s="4">
        <v>7.060298311711778</v>
      </c>
      <c r="AN13" s="4">
        <v>14.961480901873989</v>
      </c>
      <c r="AO13" s="4">
        <v>11.840943077235375</v>
      </c>
      <c r="AP13" s="4">
        <v>0.03755935302188629</v>
      </c>
      <c r="AQ13" s="4">
        <v>1.4417225274246555</v>
      </c>
      <c r="AR13" s="4">
        <v>1.447382725276924</v>
      </c>
    </row>
    <row r="15" spans="13:34" ht="12.75">
      <c r="M15" t="s">
        <v>56</v>
      </c>
      <c r="N15" s="1">
        <f>AVERAGE(N13,N12,N7,N6)</f>
        <v>1.8410715</v>
      </c>
      <c r="O15" s="1">
        <f aca="true" t="shared" si="12" ref="O15:Y15">AVERAGE(O13,O12,O7,O6)</f>
        <v>0.41557325</v>
      </c>
      <c r="P15" s="1">
        <f t="shared" si="12"/>
        <v>1.285357</v>
      </c>
      <c r="Q15" s="1">
        <f t="shared" si="12"/>
        <v>0.466638</v>
      </c>
      <c r="R15" s="1">
        <f t="shared" si="12"/>
        <v>6.252857</v>
      </c>
      <c r="S15" s="1">
        <f t="shared" si="12"/>
        <v>59.45</v>
      </c>
      <c r="T15" s="1">
        <f t="shared" si="12"/>
        <v>9.780714</v>
      </c>
      <c r="U15" s="1">
        <f t="shared" si="12"/>
        <v>2.0478</v>
      </c>
      <c r="V15" s="1">
        <f t="shared" si="12"/>
        <v>0.10723750000000001</v>
      </c>
      <c r="W15" s="1">
        <f t="shared" si="12"/>
        <v>0.1306</v>
      </c>
      <c r="X15" s="1">
        <f t="shared" si="12"/>
        <v>0.00581625</v>
      </c>
      <c r="Y15" s="1">
        <f t="shared" si="12"/>
        <v>16.61590581221553</v>
      </c>
      <c r="Z15" s="1"/>
      <c r="AA15" s="1"/>
      <c r="AB15" s="1">
        <f aca="true" t="shared" si="13" ref="AB15:AH15">AVERAGE(AB13,AB12,AB7,AB6)</f>
        <v>1.6</v>
      </c>
      <c r="AC15" s="1">
        <f t="shared" si="13"/>
        <v>3.722486961981142</v>
      </c>
      <c r="AD15" s="1">
        <f t="shared" si="13"/>
        <v>3.610703465531141</v>
      </c>
      <c r="AE15" s="1">
        <f t="shared" si="13"/>
        <v>0.626122307005228</v>
      </c>
      <c r="AF15" s="1">
        <f t="shared" si="13"/>
        <v>61.339541064794716</v>
      </c>
      <c r="AG15" s="1">
        <f t="shared" si="13"/>
        <v>3.610703465531141</v>
      </c>
      <c r="AH15" s="1">
        <f t="shared" si="13"/>
        <v>10.31731080709847</v>
      </c>
    </row>
    <row r="16" spans="14:34" ht="12.75">
      <c r="N16">
        <f>(N15*0.5*100)/(59.45)</f>
        <v>1.548420100925147</v>
      </c>
      <c r="O16">
        <f>(O15*0.5*100)/(59.45)</f>
        <v>0.3495149285113541</v>
      </c>
      <c r="AH16">
        <f>AH15*10</f>
        <v>103.17310807098471</v>
      </c>
    </row>
    <row r="17" spans="31:34" ht="12.75">
      <c r="AE17" s="1"/>
      <c r="AH17" s="1"/>
    </row>
    <row r="18" spans="13:34" ht="12.75">
      <c r="M18" t="s">
        <v>3</v>
      </c>
      <c r="N18" s="1">
        <f>AVERAGE(N8:N11)</f>
        <v>2.9411812499999996</v>
      </c>
      <c r="O18" s="1">
        <f aca="true" t="shared" si="14" ref="O18:Y18">AVERAGE(O8:O11)</f>
        <v>0.271847</v>
      </c>
      <c r="P18" s="1">
        <f t="shared" si="14"/>
        <v>2.1274177499999998</v>
      </c>
      <c r="Q18" s="1">
        <f t="shared" si="14"/>
        <v>0.4167515</v>
      </c>
      <c r="R18" s="1">
        <f t="shared" si="14"/>
        <v>10.137198</v>
      </c>
      <c r="S18" s="1">
        <f t="shared" si="14"/>
        <v>59.45</v>
      </c>
      <c r="T18" s="1">
        <f t="shared" si="14"/>
        <v>10.22543975</v>
      </c>
      <c r="U18" s="1">
        <f t="shared" si="14"/>
        <v>2.08675</v>
      </c>
      <c r="V18" s="1">
        <f t="shared" si="14"/>
        <v>0.06506275</v>
      </c>
      <c r="W18" s="1">
        <f t="shared" si="14"/>
        <v>0.15805</v>
      </c>
      <c r="X18" s="1">
        <f t="shared" si="14"/>
        <v>0.004489000000000001</v>
      </c>
      <c r="Y18" s="1">
        <f t="shared" si="14"/>
        <v>13.189196856779574</v>
      </c>
      <c r="Z18" s="1"/>
      <c r="AA18" s="1"/>
      <c r="AB18" s="1">
        <f aca="true" t="shared" si="15" ref="AB18:AH18">AVERAGE(AB8:AB11)</f>
        <v>1.6</v>
      </c>
      <c r="AC18" s="1">
        <f t="shared" si="15"/>
        <v>4.327617572170624</v>
      </c>
      <c r="AD18" s="1">
        <f t="shared" si="15"/>
        <v>4.236491501870624</v>
      </c>
      <c r="AE18" s="1">
        <f t="shared" si="15"/>
        <v>0.7279052756390988</v>
      </c>
      <c r="AF18" s="1">
        <f t="shared" si="15"/>
        <v>61.011707321080365</v>
      </c>
      <c r="AG18" s="1">
        <f t="shared" si="15"/>
        <v>4.236491501870624</v>
      </c>
      <c r="AH18" s="1">
        <f t="shared" si="15"/>
        <v>10.262169171405716</v>
      </c>
    </row>
    <row r="19" spans="14:34" ht="12.75">
      <c r="N19">
        <f>(N18*0.5*100)/(59.45)</f>
        <v>2.473659587888982</v>
      </c>
      <c r="O19">
        <f>(O18*0.5*100)/(59.45)</f>
        <v>0.22863498738435659</v>
      </c>
      <c r="AH19">
        <f>AH18*10</f>
        <v>102.62169171405716</v>
      </c>
    </row>
    <row r="21" spans="5:20" ht="12.75"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T21" s="1"/>
    </row>
    <row r="22" spans="5:20" ht="12.75"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T22" s="1"/>
    </row>
    <row r="23" spans="5:20" ht="12.75"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T23" s="1"/>
    </row>
    <row r="24" spans="5:20" ht="12.75"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T24" s="1"/>
    </row>
    <row r="25" spans="1:20" ht="12.75">
      <c r="A25" s="2"/>
      <c r="B25" s="2"/>
      <c r="C25" s="2"/>
      <c r="D25" s="2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2"/>
      <c r="T25" s="3"/>
    </row>
    <row r="26" spans="5:20" ht="12.75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T26" s="1"/>
    </row>
    <row r="27" spans="5:20" ht="12.75"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T27" s="1"/>
    </row>
    <row r="28" spans="5:20" ht="12.75"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T28" s="1"/>
    </row>
    <row r="29" spans="5:20" ht="12.75"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T29" s="1"/>
    </row>
    <row r="30" spans="5:20" ht="12.75"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T30" s="1"/>
    </row>
    <row r="31" spans="5:20" ht="12.75"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T31" s="1"/>
    </row>
    <row r="32" spans="5:20" ht="12.75"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T32" s="1"/>
    </row>
    <row r="34" spans="26:33" ht="12.75">
      <c r="Z34" t="s">
        <v>59</v>
      </c>
      <c r="AA34" t="s">
        <v>60</v>
      </c>
      <c r="AB34" t="s">
        <v>61</v>
      </c>
      <c r="AC34" t="s">
        <v>62</v>
      </c>
      <c r="AD34" t="s">
        <v>63</v>
      </c>
      <c r="AE34" t="s">
        <v>64</v>
      </c>
      <c r="AF34" t="s">
        <v>65</v>
      </c>
      <c r="AG34" t="s">
        <v>66</v>
      </c>
    </row>
    <row r="35" spans="26:33" ht="12.75">
      <c r="Z35">
        <v>42.5157857</v>
      </c>
      <c r="AA35">
        <v>1.43135714</v>
      </c>
      <c r="AB35">
        <v>44.1843077</v>
      </c>
      <c r="AC35">
        <v>1.33484615</v>
      </c>
      <c r="AD35">
        <v>45.642</v>
      </c>
      <c r="AE35">
        <v>1.09925</v>
      </c>
      <c r="AF35">
        <v>45.706</v>
      </c>
      <c r="AG35">
        <v>1.001</v>
      </c>
    </row>
    <row r="36" spans="12:33" ht="12.75">
      <c r="L36" s="1"/>
      <c r="Z36">
        <v>37.7414286</v>
      </c>
      <c r="AA36">
        <v>1.31857143</v>
      </c>
      <c r="AB36">
        <v>40.8572857</v>
      </c>
      <c r="AC36">
        <v>1.32135714</v>
      </c>
      <c r="AD36">
        <v>37.4695</v>
      </c>
      <c r="AE36" s="1">
        <v>0.873</v>
      </c>
      <c r="AF36">
        <v>43.2845</v>
      </c>
      <c r="AG36">
        <v>1.096</v>
      </c>
    </row>
    <row r="37" spans="26:33" ht="12.75">
      <c r="Z37">
        <v>33.7164286</v>
      </c>
      <c r="AA37">
        <v>1.10585714</v>
      </c>
      <c r="AB37">
        <v>40.0097143</v>
      </c>
      <c r="AC37">
        <v>1.05135714</v>
      </c>
      <c r="AD37">
        <v>39.4875</v>
      </c>
      <c r="AE37" s="1">
        <v>0.6855</v>
      </c>
      <c r="AF37">
        <v>45.5995</v>
      </c>
      <c r="AG37">
        <v>0.722</v>
      </c>
    </row>
    <row r="38" spans="26:33" ht="12.75">
      <c r="Z38">
        <v>38.9815</v>
      </c>
      <c r="AA38">
        <v>0.778</v>
      </c>
      <c r="AB38">
        <v>43.739</v>
      </c>
      <c r="AC38">
        <v>0.84357143</v>
      </c>
      <c r="AD38">
        <v>38.81175</v>
      </c>
      <c r="AE38">
        <v>0.56125</v>
      </c>
      <c r="AF38">
        <v>38.93</v>
      </c>
      <c r="AG38">
        <v>0.7405</v>
      </c>
    </row>
    <row r="39" spans="26:33" ht="12.75">
      <c r="Z39">
        <v>42.789</v>
      </c>
      <c r="AA39">
        <v>1.2375</v>
      </c>
      <c r="AB39">
        <v>42.905</v>
      </c>
      <c r="AC39">
        <v>1.453</v>
      </c>
      <c r="AD39">
        <v>40.8553333</v>
      </c>
      <c r="AE39">
        <v>0.862</v>
      </c>
      <c r="AF39" t="s">
        <v>58</v>
      </c>
      <c r="AG39" t="s">
        <v>58</v>
      </c>
    </row>
    <row r="40" spans="26:33" ht="12.75">
      <c r="Z40">
        <v>39.2384286</v>
      </c>
      <c r="AA40">
        <v>1.11835714</v>
      </c>
      <c r="AB40">
        <v>43.0147333</v>
      </c>
      <c r="AC40">
        <v>1.33633333</v>
      </c>
      <c r="AD40">
        <v>29.9215</v>
      </c>
      <c r="AE40">
        <v>0.88825</v>
      </c>
      <c r="AF40">
        <v>40.459</v>
      </c>
      <c r="AG40">
        <v>1.165</v>
      </c>
    </row>
    <row r="41" spans="26:33" ht="12.75">
      <c r="Z41">
        <v>33.5943333</v>
      </c>
      <c r="AA41">
        <v>0.95783333</v>
      </c>
      <c r="AB41">
        <v>37.2155</v>
      </c>
      <c r="AC41">
        <v>0.74707143</v>
      </c>
      <c r="AD41">
        <v>39.706</v>
      </c>
      <c r="AE41">
        <v>0.785</v>
      </c>
      <c r="AF41">
        <v>46.282</v>
      </c>
      <c r="AG41">
        <v>0.951</v>
      </c>
    </row>
    <row r="42" spans="26:33" ht="12.75">
      <c r="Z42">
        <v>35.4844</v>
      </c>
      <c r="AA42">
        <v>1.14</v>
      </c>
      <c r="AB42">
        <v>43.4282308</v>
      </c>
      <c r="AC42">
        <v>1.04946154</v>
      </c>
      <c r="AD42">
        <v>37.6015</v>
      </c>
      <c r="AE42">
        <v>0.643</v>
      </c>
      <c r="AF42">
        <v>47.3135</v>
      </c>
      <c r="AG42">
        <v>0.8435</v>
      </c>
    </row>
    <row r="43" spans="26:33" ht="12.75">
      <c r="Z43">
        <v>38.709</v>
      </c>
      <c r="AA43">
        <v>1.51328571</v>
      </c>
      <c r="AB43">
        <v>40.4151429</v>
      </c>
      <c r="AC43">
        <v>1.00678571</v>
      </c>
      <c r="AD43">
        <v>45.51625</v>
      </c>
      <c r="AE43">
        <v>0.74175</v>
      </c>
      <c r="AF43">
        <v>45.417</v>
      </c>
      <c r="AG43">
        <v>0.6905</v>
      </c>
    </row>
    <row r="44" spans="26:33" ht="12.75">
      <c r="Z44">
        <v>36.2383846</v>
      </c>
      <c r="AA44">
        <v>0.915</v>
      </c>
      <c r="AB44">
        <v>43.4692857</v>
      </c>
      <c r="AC44">
        <v>0.81178571</v>
      </c>
      <c r="AD44">
        <v>46.1503333</v>
      </c>
      <c r="AE44">
        <v>0.51666667</v>
      </c>
      <c r="AF44">
        <v>40.781</v>
      </c>
      <c r="AG44">
        <v>0.452</v>
      </c>
    </row>
    <row r="45" spans="26:33" ht="12.75">
      <c r="Z45">
        <v>32.6129</v>
      </c>
      <c r="AA45">
        <v>1.1074</v>
      </c>
      <c r="AB45">
        <v>41.0186</v>
      </c>
      <c r="AC45">
        <v>1.1826</v>
      </c>
      <c r="AD45">
        <v>33.442</v>
      </c>
      <c r="AE45">
        <v>0.708</v>
      </c>
      <c r="AF45" t="s">
        <v>58</v>
      </c>
      <c r="AG45" t="s">
        <v>58</v>
      </c>
    </row>
    <row r="46" spans="26:33" ht="12.75">
      <c r="Z46">
        <v>43.2805714</v>
      </c>
      <c r="AA46">
        <v>1.09364286</v>
      </c>
      <c r="AB46">
        <v>42.1916429</v>
      </c>
      <c r="AC46">
        <v>1.10328571</v>
      </c>
      <c r="AD46">
        <v>44.69025</v>
      </c>
      <c r="AE46">
        <v>0.793</v>
      </c>
      <c r="AF46">
        <v>42.641</v>
      </c>
      <c r="AG46">
        <v>0.948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jmartin</dc:creator>
  <cp:keywords/>
  <dc:description/>
  <cp:lastModifiedBy>paul bolstad</cp:lastModifiedBy>
  <dcterms:created xsi:type="dcterms:W3CDTF">2000-12-22T20:15:15Z</dcterms:created>
  <dcterms:modified xsi:type="dcterms:W3CDTF">2004-04-23T17:12:34Z</dcterms:modified>
  <cp:category/>
  <cp:version/>
  <cp:contentType/>
  <cp:contentStatus/>
</cp:coreProperties>
</file>